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ctrlProps/ctrlProp5.xml" ContentType="application/vnd.ms-excel.controlproperties+xml"/>
  <Override PartName="/xl/sharedStrings.xml" ContentType="application/vnd.openxmlformats-officedocument.spreadsheetml.sharedStrings+xml"/>
  <Override PartName="/xl/ctrlProps/ctrlProp4.xml" ContentType="application/vnd.ms-excel.controlproperties+xml"/>
  <Override PartName="/xl/ctrlProps/ctrlProp3.xml" ContentType="application/vnd.ms-excel.controlpropertie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/>
  <bookViews>
    <workbookView xWindow="0" yWindow="0" windowWidth="23250" windowHeight="12435"/>
  </bookViews>
  <sheets>
    <sheet name="Blad1" sheetId="1" r:id="rId1"/>
    <sheet name="Blad2" sheetId="2" state="hidden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" i="1"/>
  <c r="K13"/>
  <c r="K14"/>
  <c r="L12"/>
  <c r="M14"/>
  <c r="L14"/>
  <c r="J14"/>
  <c r="I14"/>
  <c r="H14"/>
  <c r="G14"/>
  <c r="G16"/>
  <c r="H16"/>
  <c r="I16"/>
  <c r="J16"/>
  <c r="K16"/>
  <c r="L16"/>
  <c r="M16"/>
  <c r="G17"/>
  <c r="H17"/>
  <c r="I17"/>
  <c r="J17"/>
  <c r="K17"/>
  <c r="L17"/>
  <c r="M17"/>
  <c r="G18"/>
  <c r="H18"/>
  <c r="I18"/>
  <c r="J18"/>
  <c r="K18"/>
  <c r="L18"/>
  <c r="M18"/>
  <c r="G19"/>
  <c r="H19"/>
  <c r="I19"/>
  <c r="J19"/>
  <c r="K19"/>
  <c r="L19"/>
  <c r="M19"/>
  <c r="G20"/>
  <c r="H20"/>
  <c r="I20"/>
  <c r="J20"/>
  <c r="K20"/>
  <c r="L20"/>
  <c r="M20"/>
  <c r="M15"/>
  <c r="L15"/>
  <c r="J15"/>
  <c r="K15"/>
  <c r="I15"/>
  <c r="H15"/>
  <c r="G15"/>
  <c r="M12"/>
  <c r="M13"/>
  <c r="L13"/>
  <c r="J13"/>
  <c r="H13"/>
  <c r="G13"/>
  <c r="H12"/>
  <c r="G12"/>
  <c r="L11"/>
  <c r="G11"/>
  <c r="M30"/>
  <c r="L30"/>
  <c r="K29"/>
  <c r="J29"/>
  <c r="I29"/>
  <c r="M24"/>
  <c r="L24"/>
  <c r="J23"/>
  <c r="K23"/>
  <c r="I23"/>
  <c r="D29"/>
  <c r="K8"/>
  <c r="J10" l="1"/>
  <c r="I8"/>
  <c r="I21" s="1"/>
  <c r="M8"/>
  <c r="M21" l="1"/>
  <c r="M27" s="1"/>
  <c r="L10"/>
  <c r="L21" s="1"/>
  <c r="L27" s="1"/>
  <c r="H21"/>
  <c r="J21"/>
  <c r="K21"/>
  <c r="H27" l="1"/>
  <c r="G21" l="1"/>
  <c r="G27" s="1"/>
  <c r="J27" l="1"/>
  <c r="K27"/>
  <c r="I27"/>
</calcChain>
</file>

<file path=xl/sharedStrings.xml><?xml version="1.0" encoding="utf-8"?>
<sst xmlns="http://schemas.openxmlformats.org/spreadsheetml/2006/main" count="111" uniqueCount="58">
  <si>
    <t>Delta</t>
  </si>
  <si>
    <t>Fiber</t>
  </si>
  <si>
    <t>KPN</t>
  </si>
  <si>
    <t>internet + tv</t>
  </si>
  <si>
    <t>nvt</t>
  </si>
  <si>
    <t>Totaal</t>
  </si>
  <si>
    <t>Kabelnoord</t>
  </si>
  <si>
    <t>Solcom</t>
  </si>
  <si>
    <t>KPN E-mail</t>
  </si>
  <si>
    <t>ja</t>
  </si>
  <si>
    <t>sub Totaal</t>
  </si>
  <si>
    <t>Ja</t>
  </si>
  <si>
    <t>glasvezel buitenaf</t>
  </si>
  <si>
    <t>incl.</t>
  </si>
  <si>
    <t>2e tv ontvanger</t>
  </si>
  <si>
    <t>ziggo sports</t>
  </si>
  <si>
    <t>Opties</t>
  </si>
  <si>
    <t>&lt;50</t>
  </si>
  <si>
    <t>Netflix standaard</t>
  </si>
  <si>
    <t>variabel</t>
  </si>
  <si>
    <t>Canal dig.</t>
  </si>
  <si>
    <t>Tv</t>
  </si>
  <si>
    <t>internet : voor Canal digintaal heb je naast je tv abbonement nog internet nodig, keuze uit diverse providers, prijs gemiddeld</t>
  </si>
  <si>
    <t>&lt;50 : Snelheid via de telefoonlijn is afhankelijk hoe ver je vanaf de centrale zit, dit kan varieren van 5 mb/s tot 50mb/s</t>
  </si>
  <si>
    <t>Vast bellen</t>
  </si>
  <si>
    <t>internetsnelheid</t>
  </si>
  <si>
    <t>Plus pakket</t>
  </si>
  <si>
    <t>Film 1</t>
  </si>
  <si>
    <t>extra HD tv-ontvanger</t>
  </si>
  <si>
    <t>Vast telefoonnummer</t>
  </si>
  <si>
    <t>Spotify Premium</t>
  </si>
  <si>
    <t>Opnemen Pakket</t>
  </si>
  <si>
    <t>Ziggo Sport Totaal</t>
  </si>
  <si>
    <t>FOX Sports Eredivisie</t>
  </si>
  <si>
    <t>solcom</t>
  </si>
  <si>
    <t>Video land</t>
  </si>
  <si>
    <t>Voor laatste actuele prijzen controleer altijd de website van de profider</t>
  </si>
  <si>
    <t>Kies</t>
  </si>
  <si>
    <t>prijzen</t>
  </si>
  <si>
    <t>Glasvezel vergelijk prijzen 4 jan. 2019</t>
  </si>
  <si>
    <t>Caiway</t>
  </si>
  <si>
    <t>Spotify</t>
  </si>
  <si>
    <t>Solcom = een 100% dochter van KPN</t>
  </si>
  <si>
    <t>opmerkingen*</t>
  </si>
  <si>
    <t>Nee</t>
  </si>
  <si>
    <t>indexatie per jaar</t>
  </si>
  <si>
    <t>nee</t>
  </si>
  <si>
    <t>vastrecht glasvezel</t>
  </si>
  <si>
    <t>einddatum vastrecht</t>
  </si>
  <si>
    <t>NEE</t>
  </si>
  <si>
    <t>2040-2050</t>
  </si>
  <si>
    <t>afkopen vastrecht</t>
  </si>
  <si>
    <t>Fox sports eredivisie</t>
  </si>
  <si>
    <t>Opnamepakket</t>
  </si>
  <si>
    <t xml:space="preserve">Internet </t>
  </si>
  <si>
    <t>JA</t>
  </si>
  <si>
    <t>download Snelheid in Mbit/s</t>
  </si>
  <si>
    <t>Vastrechtindexering gemiddeld 1,7% , dan is het vastrecht na 10 jaar  €15,13  en naar 20jaar €17,90.</t>
  </si>
</sst>
</file>

<file path=xl/styles.xml><?xml version="1.0" encoding="utf-8"?>
<styleSheet xmlns="http://schemas.openxmlformats.org/spreadsheetml/2006/main">
  <numFmts count="3">
    <numFmt numFmtId="8" formatCode="&quot;€&quot;\ #,##0.00;[Red]&quot;€&quot;\ \-#,##0.00"/>
    <numFmt numFmtId="44" formatCode="_ &quot;€&quot;\ * #,##0.00_ ;_ &quot;€&quot;\ * \-#,##0.00_ ;_ &quot;€&quot;\ * &quot;-&quot;??_ ;_ @_ "/>
    <numFmt numFmtId="164" formatCode="_ [$€-413]\ * #,##0.00_ ;_ [$€-413]\ * \-#,##0.00_ ;_ [$€-413]\ * &quot;-&quot;??_ ;_ @_ 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9C65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81">
    <xf numFmtId="0" fontId="0" fillId="0" borderId="0" xfId="0"/>
    <xf numFmtId="0" fontId="0" fillId="3" borderId="0" xfId="0" applyFill="1"/>
    <xf numFmtId="0" fontId="0" fillId="3" borderId="1" xfId="0" applyFill="1" applyBorder="1"/>
    <xf numFmtId="0" fontId="3" fillId="3" borderId="1" xfId="0" applyFont="1" applyFill="1" applyBorder="1"/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4" fillId="2" borderId="0" xfId="2" applyFont="1"/>
    <xf numFmtId="0" fontId="0" fillId="8" borderId="2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3" borderId="0" xfId="0" applyFill="1" applyBorder="1"/>
    <xf numFmtId="0" fontId="5" fillId="3" borderId="0" xfId="0" applyFont="1" applyFill="1" applyBorder="1"/>
    <xf numFmtId="8" fontId="0" fillId="0" borderId="0" xfId="0" applyNumberFormat="1"/>
    <xf numFmtId="0" fontId="5" fillId="3" borderId="0" xfId="0" applyFont="1" applyFill="1"/>
    <xf numFmtId="0" fontId="6" fillId="3" borderId="0" xfId="0" applyFont="1" applyFill="1" applyAlignment="1">
      <alignment vertical="top"/>
    </xf>
    <xf numFmtId="0" fontId="0" fillId="9" borderId="1" xfId="0" applyFill="1" applyBorder="1" applyAlignment="1">
      <alignment horizontal="center"/>
    </xf>
    <xf numFmtId="44" fontId="0" fillId="0" borderId="0" xfId="1" applyFont="1"/>
    <xf numFmtId="0" fontId="0" fillId="10" borderId="1" xfId="0" applyFill="1" applyBorder="1" applyAlignment="1">
      <alignment horizontal="center"/>
    </xf>
    <xf numFmtId="0" fontId="0" fillId="10" borderId="0" xfId="0" applyFill="1"/>
    <xf numFmtId="44" fontId="0" fillId="10" borderId="1" xfId="1" applyFont="1" applyFill="1" applyBorder="1"/>
    <xf numFmtId="44" fontId="3" fillId="10" borderId="1" xfId="0" applyNumberFormat="1" applyFont="1" applyFill="1" applyBorder="1"/>
    <xf numFmtId="0" fontId="0" fillId="6" borderId="1" xfId="0" applyFill="1" applyBorder="1"/>
    <xf numFmtId="0" fontId="0" fillId="6" borderId="0" xfId="0" applyFill="1"/>
    <xf numFmtId="44" fontId="0" fillId="6" borderId="1" xfId="1" applyFont="1" applyFill="1" applyBorder="1"/>
    <xf numFmtId="44" fontId="0" fillId="6" borderId="1" xfId="1" applyFont="1" applyFill="1" applyBorder="1" applyAlignment="1">
      <alignment horizontal="center"/>
    </xf>
    <xf numFmtId="44" fontId="3" fillId="6" borderId="1" xfId="0" applyNumberFormat="1" applyFont="1" applyFill="1" applyBorder="1"/>
    <xf numFmtId="0" fontId="0" fillId="11" borderId="0" xfId="0" applyFill="1"/>
    <xf numFmtId="44" fontId="0" fillId="11" borderId="1" xfId="1" applyFont="1" applyFill="1" applyBorder="1"/>
    <xf numFmtId="0" fontId="0" fillId="11" borderId="1" xfId="0" applyFill="1" applyBorder="1"/>
    <xf numFmtId="44" fontId="0" fillId="11" borderId="1" xfId="1" applyFont="1" applyFill="1" applyBorder="1" applyAlignment="1">
      <alignment horizontal="center"/>
    </xf>
    <xf numFmtId="44" fontId="3" fillId="11" borderId="1" xfId="0" applyNumberFormat="1" applyFont="1" applyFill="1" applyBorder="1"/>
    <xf numFmtId="0" fontId="3" fillId="10" borderId="1" xfId="0" applyFont="1" applyFill="1" applyBorder="1" applyAlignment="1">
      <alignment horizontal="center"/>
    </xf>
    <xf numFmtId="0" fontId="3" fillId="11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4" fillId="2" borderId="1" xfId="2" applyFont="1" applyBorder="1" applyAlignment="1">
      <alignment horizontal="center"/>
    </xf>
    <xf numFmtId="0" fontId="0" fillId="12" borderId="1" xfId="0" applyFill="1" applyBorder="1" applyAlignment="1">
      <alignment horizontal="center"/>
    </xf>
    <xf numFmtId="164" fontId="0" fillId="3" borderId="1" xfId="0" applyNumberFormat="1" applyFill="1" applyBorder="1"/>
    <xf numFmtId="0" fontId="0" fillId="3" borderId="0" xfId="0" applyFill="1" applyAlignment="1">
      <alignment horizontal="center" vertical="center"/>
    </xf>
    <xf numFmtId="44" fontId="0" fillId="10" borderId="1" xfId="1" applyFont="1" applyFill="1" applyBorder="1" applyAlignment="1">
      <alignment horizontal="center" vertical="center"/>
    </xf>
    <xf numFmtId="44" fontId="0" fillId="6" borderId="1" xfId="1" applyFont="1" applyFill="1" applyBorder="1" applyAlignment="1">
      <alignment horizontal="center" vertical="center"/>
    </xf>
    <xf numFmtId="44" fontId="0" fillId="11" borderId="1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13" borderId="0" xfId="0" applyFill="1" applyBorder="1"/>
    <xf numFmtId="0" fontId="0" fillId="13" borderId="0" xfId="0" applyFill="1" applyBorder="1" applyAlignment="1">
      <alignment horizontal="center"/>
    </xf>
    <xf numFmtId="0" fontId="0" fillId="13" borderId="0" xfId="0" applyFill="1" applyBorder="1" applyAlignment="1">
      <alignment horizontal="left" vertical="center"/>
    </xf>
    <xf numFmtId="0" fontId="4" fillId="13" borderId="0" xfId="2" applyFont="1" applyFill="1" applyBorder="1" applyAlignment="1">
      <alignment horizontal="center" vertical="center"/>
    </xf>
    <xf numFmtId="0" fontId="4" fillId="13" borderId="0" xfId="2" applyFont="1" applyFill="1" applyBorder="1" applyAlignment="1">
      <alignment horizontal="center"/>
    </xf>
    <xf numFmtId="44" fontId="0" fillId="10" borderId="4" xfId="1" applyFont="1" applyFill="1" applyBorder="1"/>
    <xf numFmtId="44" fontId="0" fillId="10" borderId="4" xfId="1" applyFont="1" applyFill="1" applyBorder="1" applyAlignment="1">
      <alignment horizontal="center" vertical="center"/>
    </xf>
    <xf numFmtId="0" fontId="0" fillId="13" borderId="5" xfId="0" applyFill="1" applyBorder="1"/>
    <xf numFmtId="0" fontId="0" fillId="13" borderId="6" xfId="0" applyFill="1" applyBorder="1"/>
    <xf numFmtId="0" fontId="0" fillId="13" borderId="6" xfId="0" applyFill="1" applyBorder="1" applyAlignment="1">
      <alignment horizontal="center"/>
    </xf>
    <xf numFmtId="0" fontId="0" fillId="13" borderId="7" xfId="0" applyFill="1" applyBorder="1" applyAlignment="1">
      <alignment horizontal="center"/>
    </xf>
    <xf numFmtId="0" fontId="0" fillId="13" borderId="8" xfId="0" applyFill="1" applyBorder="1"/>
    <xf numFmtId="0" fontId="0" fillId="13" borderId="9" xfId="0" applyFill="1" applyBorder="1" applyAlignment="1">
      <alignment horizontal="center"/>
    </xf>
    <xf numFmtId="0" fontId="0" fillId="13" borderId="8" xfId="0" applyFill="1" applyBorder="1" applyAlignment="1">
      <alignment horizontal="left" vertical="center"/>
    </xf>
    <xf numFmtId="44" fontId="0" fillId="13" borderId="9" xfId="1" applyFont="1" applyFill="1" applyBorder="1" applyAlignment="1">
      <alignment horizontal="center" vertical="center"/>
    </xf>
    <xf numFmtId="44" fontId="0" fillId="13" borderId="9" xfId="1" applyFont="1" applyFill="1" applyBorder="1" applyAlignment="1">
      <alignment horizontal="center"/>
    </xf>
    <xf numFmtId="0" fontId="3" fillId="13" borderId="10" xfId="0" applyFont="1" applyFill="1" applyBorder="1"/>
    <xf numFmtId="0" fontId="3" fillId="13" borderId="11" xfId="0" applyFont="1" applyFill="1" applyBorder="1"/>
    <xf numFmtId="0" fontId="3" fillId="13" borderId="11" xfId="0" applyFont="1" applyFill="1" applyBorder="1" applyAlignment="1">
      <alignment horizontal="center"/>
    </xf>
    <xf numFmtId="0" fontId="3" fillId="13" borderId="12" xfId="0" applyFont="1" applyFill="1" applyBorder="1" applyAlignment="1">
      <alignment horizontal="center"/>
    </xf>
    <xf numFmtId="44" fontId="3" fillId="11" borderId="1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10" borderId="4" xfId="0" applyFill="1" applyBorder="1" applyAlignment="1">
      <alignment horizontal="center"/>
    </xf>
    <xf numFmtId="0" fontId="3" fillId="3" borderId="13" xfId="0" applyFont="1" applyFill="1" applyBorder="1"/>
    <xf numFmtId="0" fontId="0" fillId="3" borderId="13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10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0" fillId="3" borderId="11" xfId="0" applyFill="1" applyBorder="1"/>
    <xf numFmtId="0" fontId="0" fillId="3" borderId="12" xfId="0" applyFill="1" applyBorder="1"/>
    <xf numFmtId="0" fontId="3" fillId="6" borderId="2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10" fontId="0" fillId="0" borderId="0" xfId="0" applyNumberFormat="1"/>
  </cellXfs>
  <cellStyles count="3">
    <cellStyle name="Neutraal" xfId="2" builtinId="28"/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List" dx="22" fmlaLink="Blad2!$B$13" fmlaRange="Blad2!$C$14:$C$16" noThreeD="1" sel="2" val="0"/>
</file>

<file path=xl/ctrlProps/ctrlProp2.xml><?xml version="1.0" encoding="utf-8"?>
<formControlPr xmlns="http://schemas.microsoft.com/office/spreadsheetml/2009/9/main" objectType="List" dx="22" fmlaLink="Blad2!$B$18" fmlaRange="Blad2!$C$19:$C$21" noThreeD="1" sel="2" val="0"/>
</file>

<file path=xl/ctrlProps/ctrlProp3.xml><?xml version="1.0" encoding="utf-8"?>
<formControlPr xmlns="http://schemas.microsoft.com/office/spreadsheetml/2009/9/main" objectType="List" dx="22" fmlaLink="Blad2!$B$23" fmlaRange="Blad2!$C$24:$C$26" noThreeD="1" sel="2" val="0"/>
</file>

<file path=xl/ctrlProps/ctrlProp4.xml><?xml version="1.0" encoding="utf-8"?>
<formControlPr xmlns="http://schemas.microsoft.com/office/spreadsheetml/2009/9/main" objectType="List" dx="22" fmlaLink="Blad2!$B$28" fmlaRange="Blad2!$C$29:$C$31" noThreeD="1" sel="2" val="0"/>
</file>

<file path=xl/ctrlProps/ctrlProp5.xml><?xml version="1.0" encoding="utf-8"?>
<formControlPr xmlns="http://schemas.microsoft.com/office/spreadsheetml/2009/9/main" objectType="List" dx="22" fmlaLink="Blad2!$B$33" fmlaRange="Blad2!$C$34:$C$36" noThreeD="1" sel="2" val="0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7</xdr:row>
      <xdr:rowOff>57150</xdr:rowOff>
    </xdr:from>
    <xdr:to>
      <xdr:col>3</xdr:col>
      <xdr:colOff>285750</xdr:colOff>
      <xdr:row>9</xdr:row>
      <xdr:rowOff>114300</xdr:rowOff>
    </xdr:to>
    <xdr:sp macro="" textlink="">
      <xdr:nvSpPr>
        <xdr:cNvPr id="2" name="PIJL-OMLAAG 1"/>
        <xdr:cNvSpPr/>
      </xdr:nvSpPr>
      <xdr:spPr>
        <a:xfrm>
          <a:off x="1657350" y="1800225"/>
          <a:ext cx="209550" cy="43815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nl-NL" sz="1100"/>
        </a:p>
      </xdr:txBody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Q43"/>
  <sheetViews>
    <sheetView tabSelected="1" topLeftCell="A10" workbookViewId="0">
      <selection activeCell="C43" sqref="C43"/>
    </sheetView>
  </sheetViews>
  <sheetFormatPr defaultRowHeight="15"/>
  <cols>
    <col min="1" max="1" width="2.42578125" customWidth="1"/>
    <col min="2" max="2" width="19.7109375" customWidth="1"/>
    <col min="3" max="3" width="1.5703125" customWidth="1"/>
    <col min="4" max="4" width="7.5703125" customWidth="1"/>
    <col min="5" max="5" width="1.28515625" customWidth="1"/>
    <col min="6" max="6" width="10.28515625" bestFit="1" customWidth="1"/>
    <col min="7" max="7" width="9.7109375" bestFit="1" customWidth="1"/>
    <col min="9" max="13" width="11.7109375" customWidth="1"/>
  </cols>
  <sheetData>
    <row r="1" spans="1:14" ht="20.25" customHeight="1">
      <c r="A1" s="1"/>
      <c r="B1" s="15" t="s">
        <v>39</v>
      </c>
      <c r="C1" s="15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>
      <c r="A2" s="1"/>
      <c r="B2" s="1"/>
      <c r="C2" s="1"/>
      <c r="D2" s="1"/>
      <c r="E2" s="1"/>
      <c r="F2" s="1"/>
      <c r="G2" s="7" t="s">
        <v>2</v>
      </c>
      <c r="H2" s="9" t="s">
        <v>20</v>
      </c>
      <c r="I2" s="75" t="s">
        <v>12</v>
      </c>
      <c r="J2" s="76"/>
      <c r="K2" s="77"/>
      <c r="L2" s="78" t="s">
        <v>6</v>
      </c>
      <c r="M2" s="79"/>
      <c r="N2" s="1"/>
    </row>
    <row r="3" spans="1:14">
      <c r="A3" s="1"/>
      <c r="B3" s="68"/>
      <c r="C3" s="69"/>
      <c r="D3" s="69"/>
      <c r="E3" s="69"/>
      <c r="F3" s="70"/>
      <c r="G3" s="64" t="s">
        <v>2</v>
      </c>
      <c r="H3" s="10"/>
      <c r="I3" s="6" t="s">
        <v>40</v>
      </c>
      <c r="J3" s="6" t="s">
        <v>0</v>
      </c>
      <c r="K3" s="6" t="s">
        <v>1</v>
      </c>
      <c r="L3" s="4" t="s">
        <v>6</v>
      </c>
      <c r="M3" s="5" t="s">
        <v>7</v>
      </c>
      <c r="N3" s="1"/>
    </row>
    <row r="4" spans="1:14" ht="42" customHeight="1">
      <c r="A4" s="1"/>
      <c r="B4" s="71" t="s">
        <v>56</v>
      </c>
      <c r="C4" s="72"/>
      <c r="D4" s="73"/>
      <c r="E4" s="73"/>
      <c r="F4" s="74"/>
      <c r="G4" s="65" t="s">
        <v>17</v>
      </c>
      <c r="H4" s="18" t="s">
        <v>17</v>
      </c>
      <c r="I4" s="16"/>
      <c r="J4" s="16"/>
      <c r="K4" s="16"/>
      <c r="L4" s="4"/>
      <c r="M4" s="4"/>
      <c r="N4" s="1"/>
    </row>
    <row r="5" spans="1:14">
      <c r="A5" s="1"/>
      <c r="B5" s="66" t="s">
        <v>8</v>
      </c>
      <c r="C5" s="66"/>
      <c r="D5" s="67"/>
      <c r="E5" s="67"/>
      <c r="F5" s="67"/>
      <c r="G5" s="32" t="s">
        <v>11</v>
      </c>
      <c r="H5" s="32" t="s">
        <v>44</v>
      </c>
      <c r="I5" s="34" t="s">
        <v>44</v>
      </c>
      <c r="J5" s="34" t="s">
        <v>44</v>
      </c>
      <c r="K5" s="34" t="s">
        <v>44</v>
      </c>
      <c r="L5" s="33" t="s">
        <v>44</v>
      </c>
      <c r="M5" s="33" t="s">
        <v>9</v>
      </c>
      <c r="N5" s="1"/>
    </row>
    <row r="6" spans="1:14">
      <c r="A6" s="1"/>
      <c r="B6" s="1"/>
      <c r="C6" s="1"/>
      <c r="D6" s="8" t="s">
        <v>37</v>
      </c>
      <c r="E6" s="8"/>
      <c r="F6" s="8"/>
      <c r="G6" s="19"/>
      <c r="H6" s="19"/>
      <c r="I6" s="23"/>
      <c r="J6" s="23"/>
      <c r="K6" s="23"/>
      <c r="L6" s="27"/>
      <c r="M6" s="27"/>
      <c r="N6" s="1"/>
    </row>
    <row r="7" spans="1:14">
      <c r="A7" s="1"/>
      <c r="B7" s="1"/>
      <c r="C7" s="1"/>
      <c r="D7" s="8" t="s">
        <v>16</v>
      </c>
      <c r="E7" s="8"/>
      <c r="F7" s="8" t="s">
        <v>38</v>
      </c>
      <c r="G7" s="19"/>
      <c r="H7" s="19"/>
      <c r="I7" s="23"/>
      <c r="J7" s="23"/>
      <c r="K7" s="23"/>
      <c r="L7" s="27"/>
      <c r="M7" s="27"/>
      <c r="N7" s="1"/>
    </row>
    <row r="8" spans="1:14">
      <c r="A8" s="1"/>
      <c r="B8" s="50" t="s">
        <v>3</v>
      </c>
      <c r="C8" s="51"/>
      <c r="D8" s="52"/>
      <c r="E8" s="52"/>
      <c r="F8" s="53" t="s">
        <v>19</v>
      </c>
      <c r="G8" s="48">
        <v>51.5</v>
      </c>
      <c r="H8" s="20">
        <v>0</v>
      </c>
      <c r="I8" s="24">
        <f>VLOOKUP(Blad2!$B$23,Blad2!$B$23:$E$23,Blad2!$B$23+1,0)</f>
        <v>65.5</v>
      </c>
      <c r="J8" s="22"/>
      <c r="K8" s="24">
        <f>VLOOKUP(Blad2!$B$33,Blad2!$B$33:$E$33,Blad2!$B$33+1,0)</f>
        <v>59.95</v>
      </c>
      <c r="L8" s="28"/>
      <c r="M8" s="28">
        <f>VLOOKUP(Blad2!$B$13,Blad2!$B$13:$E$13,Blad2!$B$13+1,0)</f>
        <v>58.75</v>
      </c>
      <c r="N8" s="1"/>
    </row>
    <row r="9" spans="1:14">
      <c r="A9" s="1"/>
      <c r="B9" s="54" t="s">
        <v>21</v>
      </c>
      <c r="C9" s="43"/>
      <c r="D9" s="44"/>
      <c r="E9" s="44"/>
      <c r="F9" s="55"/>
      <c r="G9" s="48"/>
      <c r="H9" s="20">
        <v>24.95</v>
      </c>
      <c r="I9" s="24"/>
      <c r="J9" s="24">
        <v>10</v>
      </c>
      <c r="K9" s="23"/>
      <c r="L9" s="28">
        <v>10</v>
      </c>
      <c r="M9" s="29"/>
      <c r="N9" s="1"/>
    </row>
    <row r="10" spans="1:14">
      <c r="A10" s="1"/>
      <c r="B10" s="54" t="s">
        <v>54</v>
      </c>
      <c r="C10" s="43"/>
      <c r="D10" s="44"/>
      <c r="E10" s="44"/>
      <c r="F10" s="55"/>
      <c r="G10" s="48"/>
      <c r="H10" s="20">
        <v>30</v>
      </c>
      <c r="I10" s="24"/>
      <c r="J10" s="24">
        <f>VLOOKUP(Blad2!$B$28,Blad2!$B$28:$E$28,Blad2!$B$28+1,0)</f>
        <v>52.5</v>
      </c>
      <c r="K10" s="24"/>
      <c r="L10" s="28">
        <f>VLOOKUP(Blad2!$B$18,Blad2!$B$18:$E$18,Blad2!$B$18+1,0)</f>
        <v>47.5</v>
      </c>
      <c r="M10" s="29"/>
      <c r="N10" s="1"/>
    </row>
    <row r="11" spans="1:14" s="42" customFormat="1" ht="21" customHeight="1">
      <c r="A11" s="38"/>
      <c r="B11" s="56" t="s">
        <v>24</v>
      </c>
      <c r="C11" s="45"/>
      <c r="D11" s="46">
        <v>1</v>
      </c>
      <c r="E11" s="46"/>
      <c r="F11" s="57">
        <v>1</v>
      </c>
      <c r="G11" s="49">
        <f>IF($D11=1,$F11,0)</f>
        <v>1</v>
      </c>
      <c r="H11" s="39"/>
      <c r="I11" s="40" t="s">
        <v>13</v>
      </c>
      <c r="J11" s="40" t="s">
        <v>13</v>
      </c>
      <c r="K11" s="40" t="s">
        <v>13</v>
      </c>
      <c r="L11" s="41">
        <f>IF($D11=1,1.5,0)</f>
        <v>1.5</v>
      </c>
      <c r="M11" s="41" t="s">
        <v>13</v>
      </c>
      <c r="N11" s="38"/>
    </row>
    <row r="12" spans="1:14" ht="21" customHeight="1">
      <c r="A12" s="1"/>
      <c r="B12" s="54" t="s">
        <v>53</v>
      </c>
      <c r="C12" s="43"/>
      <c r="D12" s="47">
        <v>1</v>
      </c>
      <c r="E12" s="47"/>
      <c r="F12" s="58">
        <v>5</v>
      </c>
      <c r="G12" s="49">
        <f>IF($D12=1,$F12,0)</f>
        <v>5</v>
      </c>
      <c r="H12" s="39">
        <f>IF($D12=1,9.95,0)</f>
        <v>9.9499999999999993</v>
      </c>
      <c r="I12" s="25" t="s">
        <v>13</v>
      </c>
      <c r="J12" s="25" t="s">
        <v>13</v>
      </c>
      <c r="K12" s="25" t="str">
        <f>IF(AND($D12=1,Blad2!$B33=1),5,IF(AND($D12=2,Blad2!$B33=1),F12,"incl."))</f>
        <v>incl.</v>
      </c>
      <c r="L12" s="30">
        <f>IF($D12=2,"incl.",$F12)</f>
        <v>5</v>
      </c>
      <c r="M12" s="30" t="str">
        <f>IF(AND($D12=1,Blad2!$B13=1),5,IF(AND($D12=1,Blad2!B13&gt;1),"incl.",0))</f>
        <v>incl.</v>
      </c>
      <c r="N12" s="1"/>
    </row>
    <row r="13" spans="1:14" ht="21" customHeight="1">
      <c r="A13" s="1"/>
      <c r="B13" s="54" t="s">
        <v>14</v>
      </c>
      <c r="C13" s="43"/>
      <c r="D13" s="47">
        <v>2</v>
      </c>
      <c r="E13" s="47"/>
      <c r="F13" s="58">
        <v>5</v>
      </c>
      <c r="G13" s="49">
        <f>IF($D13=1,$F13,0)</f>
        <v>0</v>
      </c>
      <c r="H13" s="39">
        <f>IF($D13=1,9.95,0)</f>
        <v>0</v>
      </c>
      <c r="I13" s="25" t="s">
        <v>13</v>
      </c>
      <c r="J13" s="24">
        <f>IF($D13=2,0,$F13)</f>
        <v>0</v>
      </c>
      <c r="K13" s="24">
        <f>IF($D13=2,0,$F13)</f>
        <v>0</v>
      </c>
      <c r="L13" s="30">
        <f>IF($D13=2,0,$F13)</f>
        <v>0</v>
      </c>
      <c r="M13" s="30">
        <f>IF($D13=2,0,2.5)</f>
        <v>0</v>
      </c>
      <c r="N13" s="1"/>
    </row>
    <row r="14" spans="1:14" ht="21" customHeight="1">
      <c r="A14" s="1"/>
      <c r="B14" s="54" t="s">
        <v>26</v>
      </c>
      <c r="C14" s="43"/>
      <c r="D14" s="47">
        <v>2</v>
      </c>
      <c r="E14" s="47"/>
      <c r="F14" s="58" t="s">
        <v>19</v>
      </c>
      <c r="G14" s="49">
        <f>IF($D14=1,9.95,0)</f>
        <v>0</v>
      </c>
      <c r="H14" s="49">
        <f>IF($D14=1,9.5,0)</f>
        <v>0</v>
      </c>
      <c r="I14" s="49">
        <f>IF($D14=1,11,0)</f>
        <v>0</v>
      </c>
      <c r="J14" s="49">
        <f>IF($D14=1,9.95,0)</f>
        <v>0</v>
      </c>
      <c r="K14" s="49">
        <f>IF($D14=1,9.95,0)</f>
        <v>0</v>
      </c>
      <c r="L14" s="49">
        <f>IF($D14=1,7.5,0)</f>
        <v>0</v>
      </c>
      <c r="M14" s="49">
        <f>IF($D14=1,9.95,0)</f>
        <v>0</v>
      </c>
      <c r="N14" s="1"/>
    </row>
    <row r="15" spans="1:14" ht="21" customHeight="1">
      <c r="A15" s="1"/>
      <c r="B15" s="54" t="s">
        <v>27</v>
      </c>
      <c r="C15" s="43"/>
      <c r="D15" s="47">
        <v>2</v>
      </c>
      <c r="E15" s="47"/>
      <c r="F15" s="58">
        <v>14.95</v>
      </c>
      <c r="G15" s="49">
        <f>IF($D15=1,$F15,0)</f>
        <v>0</v>
      </c>
      <c r="H15" s="39">
        <f>IF($D15=1,F$15,0)</f>
        <v>0</v>
      </c>
      <c r="I15" s="24">
        <f>IF($D15=2,0,$F15)</f>
        <v>0</v>
      </c>
      <c r="J15" s="24">
        <f t="shared" ref="J15:M20" si="0">IF($D15=2,0,$F15)</f>
        <v>0</v>
      </c>
      <c r="K15" s="24">
        <f t="shared" si="0"/>
        <v>0</v>
      </c>
      <c r="L15" s="30">
        <f>IF($D15=2,0,$F15)</f>
        <v>0</v>
      </c>
      <c r="M15" s="30">
        <f>IF($D15=2,0,$F15)</f>
        <v>0</v>
      </c>
      <c r="N15" s="1"/>
    </row>
    <row r="16" spans="1:14" ht="21" customHeight="1">
      <c r="A16" s="1"/>
      <c r="B16" s="54" t="s">
        <v>52</v>
      </c>
      <c r="C16" s="43"/>
      <c r="D16" s="47">
        <v>2</v>
      </c>
      <c r="E16" s="47"/>
      <c r="F16" s="58">
        <v>7.5</v>
      </c>
      <c r="G16" s="49">
        <f t="shared" ref="G16:G20" si="1">IF($D16=1,$F16,0)</f>
        <v>0</v>
      </c>
      <c r="H16" s="39">
        <f t="shared" ref="H16:H20" si="2">IF($D16=1,F$15,0)</f>
        <v>0</v>
      </c>
      <c r="I16" s="24">
        <f t="shared" ref="I16:I20" si="3">IF($D16=2,0,$F16)</f>
        <v>0</v>
      </c>
      <c r="J16" s="24">
        <f t="shared" si="0"/>
        <v>0</v>
      </c>
      <c r="K16" s="24">
        <f t="shared" si="0"/>
        <v>0</v>
      </c>
      <c r="L16" s="30">
        <f t="shared" si="0"/>
        <v>0</v>
      </c>
      <c r="M16" s="30">
        <f t="shared" si="0"/>
        <v>0</v>
      </c>
      <c r="N16" s="1"/>
    </row>
    <row r="17" spans="1:17" ht="21" customHeight="1">
      <c r="A17" s="1"/>
      <c r="B17" s="54" t="s">
        <v>15</v>
      </c>
      <c r="C17" s="43"/>
      <c r="D17" s="47">
        <v>2</v>
      </c>
      <c r="E17" s="47"/>
      <c r="F17" s="58">
        <v>14.99</v>
      </c>
      <c r="G17" s="49">
        <f t="shared" si="1"/>
        <v>0</v>
      </c>
      <c r="H17" s="39">
        <f t="shared" si="2"/>
        <v>0</v>
      </c>
      <c r="I17" s="24">
        <f t="shared" si="3"/>
        <v>0</v>
      </c>
      <c r="J17" s="24">
        <f t="shared" si="0"/>
        <v>0</v>
      </c>
      <c r="K17" s="24">
        <f t="shared" si="0"/>
        <v>0</v>
      </c>
      <c r="L17" s="30">
        <f t="shared" si="0"/>
        <v>0</v>
      </c>
      <c r="M17" s="30">
        <f t="shared" si="0"/>
        <v>0</v>
      </c>
      <c r="N17" s="1"/>
    </row>
    <row r="18" spans="1:17" ht="21" customHeight="1">
      <c r="A18" s="1"/>
      <c r="B18" s="54" t="s">
        <v>18</v>
      </c>
      <c r="C18" s="43"/>
      <c r="D18" s="47">
        <v>2</v>
      </c>
      <c r="E18" s="47"/>
      <c r="F18" s="58">
        <v>10.99</v>
      </c>
      <c r="G18" s="49">
        <f t="shared" si="1"/>
        <v>0</v>
      </c>
      <c r="H18" s="39">
        <f t="shared" si="2"/>
        <v>0</v>
      </c>
      <c r="I18" s="24">
        <f t="shared" si="3"/>
        <v>0</v>
      </c>
      <c r="J18" s="24">
        <f t="shared" si="0"/>
        <v>0</v>
      </c>
      <c r="K18" s="24">
        <f t="shared" si="0"/>
        <v>0</v>
      </c>
      <c r="L18" s="30">
        <f t="shared" si="0"/>
        <v>0</v>
      </c>
      <c r="M18" s="30">
        <f t="shared" si="0"/>
        <v>0</v>
      </c>
      <c r="N18" s="1"/>
    </row>
    <row r="19" spans="1:17" ht="21" customHeight="1">
      <c r="A19" s="1"/>
      <c r="B19" s="54" t="s">
        <v>35</v>
      </c>
      <c r="C19" s="43"/>
      <c r="D19" s="47">
        <v>2</v>
      </c>
      <c r="E19" s="47"/>
      <c r="F19" s="58">
        <v>8.99</v>
      </c>
      <c r="G19" s="49">
        <f t="shared" si="1"/>
        <v>0</v>
      </c>
      <c r="H19" s="39">
        <f t="shared" si="2"/>
        <v>0</v>
      </c>
      <c r="I19" s="24">
        <f t="shared" si="3"/>
        <v>0</v>
      </c>
      <c r="J19" s="24">
        <f t="shared" si="0"/>
        <v>0</v>
      </c>
      <c r="K19" s="24">
        <f t="shared" si="0"/>
        <v>0</v>
      </c>
      <c r="L19" s="30">
        <f t="shared" si="0"/>
        <v>0</v>
      </c>
      <c r="M19" s="30">
        <f t="shared" si="0"/>
        <v>0</v>
      </c>
      <c r="N19" s="1"/>
    </row>
    <row r="20" spans="1:17" ht="21" customHeight="1">
      <c r="A20" s="1"/>
      <c r="B20" s="54" t="s">
        <v>41</v>
      </c>
      <c r="C20" s="43"/>
      <c r="D20" s="47">
        <v>2</v>
      </c>
      <c r="E20" s="47"/>
      <c r="F20" s="58">
        <v>9.99</v>
      </c>
      <c r="G20" s="49">
        <f t="shared" si="1"/>
        <v>0</v>
      </c>
      <c r="H20" s="39">
        <f t="shared" si="2"/>
        <v>0</v>
      </c>
      <c r="I20" s="24">
        <f t="shared" si="3"/>
        <v>0</v>
      </c>
      <c r="J20" s="24">
        <f t="shared" si="0"/>
        <v>0</v>
      </c>
      <c r="K20" s="24">
        <f t="shared" si="0"/>
        <v>0</v>
      </c>
      <c r="L20" s="30">
        <f t="shared" si="0"/>
        <v>0</v>
      </c>
      <c r="M20" s="30">
        <f t="shared" si="0"/>
        <v>0</v>
      </c>
      <c r="N20" s="1"/>
      <c r="Q20" s="80"/>
    </row>
    <row r="21" spans="1:17" ht="21" customHeight="1">
      <c r="A21" s="1"/>
      <c r="B21" s="59" t="s">
        <v>10</v>
      </c>
      <c r="C21" s="60"/>
      <c r="D21" s="61"/>
      <c r="E21" s="61"/>
      <c r="F21" s="62"/>
      <c r="G21" s="48">
        <f>SUM(G8:G20)</f>
        <v>57.5</v>
      </c>
      <c r="H21" s="20">
        <f t="shared" ref="H21:M21" si="4">SUM(H8:H20)</f>
        <v>64.900000000000006</v>
      </c>
      <c r="I21" s="24">
        <f t="shared" si="4"/>
        <v>65.5</v>
      </c>
      <c r="J21" s="24">
        <f t="shared" si="4"/>
        <v>62.5</v>
      </c>
      <c r="K21" s="24">
        <f t="shared" si="4"/>
        <v>59.95</v>
      </c>
      <c r="L21" s="28">
        <f t="shared" si="4"/>
        <v>64</v>
      </c>
      <c r="M21" s="28">
        <f t="shared" si="4"/>
        <v>58.75</v>
      </c>
      <c r="N21" s="1"/>
      <c r="Q21" s="17"/>
    </row>
    <row r="22" spans="1:17">
      <c r="A22" s="1"/>
      <c r="B22" s="1"/>
      <c r="C22" s="1"/>
      <c r="D22" s="1"/>
      <c r="E22" s="1"/>
      <c r="F22" s="1"/>
      <c r="G22" s="19"/>
      <c r="H22" s="19"/>
      <c r="I22" s="23"/>
      <c r="J22" s="23"/>
      <c r="K22" s="23"/>
      <c r="L22" s="27"/>
      <c r="M22" s="27"/>
      <c r="N22" s="1"/>
      <c r="Q22" s="17"/>
    </row>
    <row r="23" spans="1:17">
      <c r="A23" s="1"/>
      <c r="B23" s="2" t="s">
        <v>47</v>
      </c>
      <c r="C23" s="11"/>
      <c r="D23" s="1">
        <v>2</v>
      </c>
      <c r="E23" s="1"/>
      <c r="F23" s="37">
        <v>12.78</v>
      </c>
      <c r="G23" s="18" t="s">
        <v>4</v>
      </c>
      <c r="H23" s="18" t="s">
        <v>4</v>
      </c>
      <c r="I23" s="24">
        <f>IF($D$23=2,0,$F$23)</f>
        <v>0</v>
      </c>
      <c r="J23" s="24">
        <f t="shared" ref="J23:K23" si="5">IF($D$23=2,0,$F$23)</f>
        <v>0</v>
      </c>
      <c r="K23" s="24">
        <f t="shared" si="5"/>
        <v>0</v>
      </c>
      <c r="L23" s="28"/>
      <c r="M23" s="28"/>
      <c r="N23" s="1"/>
      <c r="Q23" s="17"/>
    </row>
    <row r="24" spans="1:17">
      <c r="A24" s="1"/>
      <c r="B24" s="2" t="s">
        <v>47</v>
      </c>
      <c r="C24" s="2"/>
      <c r="D24" s="35"/>
      <c r="E24" s="35"/>
      <c r="F24" s="37">
        <v>15</v>
      </c>
      <c r="G24" s="18"/>
      <c r="H24" s="18"/>
      <c r="I24" s="24"/>
      <c r="J24" s="24"/>
      <c r="K24" s="24"/>
      <c r="L24" s="28">
        <f>IF($D$23=2,0,$F$24)</f>
        <v>0</v>
      </c>
      <c r="M24" s="28">
        <f>IF($D$23=2,0,$F$24)</f>
        <v>0</v>
      </c>
      <c r="N24" s="1"/>
      <c r="Q24" s="17"/>
    </row>
    <row r="25" spans="1:17">
      <c r="A25" s="1"/>
      <c r="B25" s="2" t="s">
        <v>48</v>
      </c>
      <c r="C25" s="2"/>
      <c r="D25" s="2"/>
      <c r="E25" s="2"/>
      <c r="F25" s="2"/>
      <c r="G25" s="18" t="s">
        <v>4</v>
      </c>
      <c r="H25" s="18" t="s">
        <v>4</v>
      </c>
      <c r="I25" s="25" t="s">
        <v>49</v>
      </c>
      <c r="J25" s="25" t="s">
        <v>49</v>
      </c>
      <c r="K25" s="25" t="s">
        <v>49</v>
      </c>
      <c r="L25" s="28" t="s">
        <v>50</v>
      </c>
      <c r="M25" s="28" t="s">
        <v>50</v>
      </c>
      <c r="N25" s="1"/>
      <c r="Q25" s="17"/>
    </row>
    <row r="26" spans="1:17">
      <c r="A26" s="1"/>
      <c r="B26" s="2" t="s">
        <v>45</v>
      </c>
      <c r="C26" s="2"/>
      <c r="D26" s="2"/>
      <c r="E26" s="2"/>
      <c r="F26" s="2"/>
      <c r="G26" s="18" t="s">
        <v>4</v>
      </c>
      <c r="H26" s="18" t="s">
        <v>4</v>
      </c>
      <c r="I26" s="25" t="s">
        <v>9</v>
      </c>
      <c r="J26" s="25" t="s">
        <v>9</v>
      </c>
      <c r="K26" s="25" t="s">
        <v>9</v>
      </c>
      <c r="L26" s="63" t="s">
        <v>44</v>
      </c>
      <c r="M26" s="63" t="s">
        <v>46</v>
      </c>
      <c r="N26" s="1"/>
      <c r="Q26" s="17"/>
    </row>
    <row r="27" spans="1:17">
      <c r="A27" s="1"/>
      <c r="B27" s="3" t="s">
        <v>5</v>
      </c>
      <c r="C27" s="3"/>
      <c r="D27" s="3"/>
      <c r="E27" s="3"/>
      <c r="F27" s="3"/>
      <c r="G27" s="21">
        <f>G21</f>
        <v>57.5</v>
      </c>
      <c r="H27" s="21">
        <f>H21</f>
        <v>64.900000000000006</v>
      </c>
      <c r="I27" s="26">
        <f>I21+I23</f>
        <v>65.5</v>
      </c>
      <c r="J27" s="26">
        <f>J21+J23</f>
        <v>62.5</v>
      </c>
      <c r="K27" s="26">
        <f>K21+K23</f>
        <v>59.95</v>
      </c>
      <c r="L27" s="31">
        <f>L21+L24</f>
        <v>64</v>
      </c>
      <c r="M27" s="31">
        <f>M21+M24</f>
        <v>58.75</v>
      </c>
      <c r="N27" s="1"/>
      <c r="Q27" s="17"/>
    </row>
    <row r="28" spans="1:17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Q28" s="17"/>
    </row>
    <row r="29" spans="1:17">
      <c r="A29" s="1"/>
      <c r="B29" s="2" t="s">
        <v>51</v>
      </c>
      <c r="C29" s="2"/>
      <c r="D29" s="36">
        <f>IF($D$23=0,1,0)</f>
        <v>0</v>
      </c>
      <c r="E29" s="36"/>
      <c r="F29" s="37">
        <v>1600</v>
      </c>
      <c r="G29" s="18" t="s">
        <v>4</v>
      </c>
      <c r="H29" s="18" t="s">
        <v>4</v>
      </c>
      <c r="I29" s="24">
        <f>IF($D$23=1,0,$F$29)</f>
        <v>1600</v>
      </c>
      <c r="J29" s="24">
        <f>IF($D$23=1,0,$F$29)</f>
        <v>1600</v>
      </c>
      <c r="K29" s="24">
        <f>IF($D$23=1,0,$F$29)</f>
        <v>1600</v>
      </c>
      <c r="L29" s="28"/>
      <c r="M29" s="28"/>
      <c r="N29" s="1"/>
      <c r="Q29" s="17"/>
    </row>
    <row r="30" spans="1:17">
      <c r="A30" s="1"/>
      <c r="B30" s="2" t="s">
        <v>51</v>
      </c>
      <c r="C30" s="2"/>
      <c r="D30" s="36"/>
      <c r="E30" s="36"/>
      <c r="F30" s="37">
        <v>1800</v>
      </c>
      <c r="G30" s="18" t="s">
        <v>4</v>
      </c>
      <c r="H30" s="18" t="s">
        <v>4</v>
      </c>
      <c r="I30" s="24"/>
      <c r="J30" s="24"/>
      <c r="K30" s="24"/>
      <c r="L30" s="28">
        <f>IF($D$23=1,0,$F$30)</f>
        <v>1800</v>
      </c>
      <c r="M30" s="28">
        <f>IF($D$23=1,0,$F$30)</f>
        <v>1800</v>
      </c>
      <c r="N30" s="1"/>
      <c r="Q30" s="17"/>
    </row>
    <row r="31" spans="1:17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Q31" s="17"/>
    </row>
    <row r="32" spans="1:17">
      <c r="A32" s="1"/>
      <c r="B32" s="11" t="s">
        <v>43</v>
      </c>
      <c r="C32" s="1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Q32" s="17"/>
    </row>
    <row r="33" spans="1:17">
      <c r="A33" s="1"/>
      <c r="B33" s="12" t="s">
        <v>23</v>
      </c>
      <c r="C33" s="12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Q33" s="17"/>
    </row>
    <row r="34" spans="1:17">
      <c r="A34" s="1"/>
      <c r="B34" s="12" t="s">
        <v>22</v>
      </c>
      <c r="C34" s="12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Q34" s="17"/>
    </row>
    <row r="35" spans="1:17">
      <c r="A35" s="1"/>
      <c r="B35" s="14" t="s">
        <v>36</v>
      </c>
      <c r="C35" s="14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Q35" s="17"/>
    </row>
    <row r="36" spans="1:17">
      <c r="B36" s="14" t="s">
        <v>42</v>
      </c>
      <c r="C36" s="14"/>
      <c r="Q36" s="17"/>
    </row>
    <row r="37" spans="1:17">
      <c r="B37" s="14" t="s">
        <v>57</v>
      </c>
      <c r="Q37" s="17"/>
    </row>
    <row r="38" spans="1:17">
      <c r="Q38" s="17"/>
    </row>
    <row r="39" spans="1:17">
      <c r="Q39" s="17"/>
    </row>
    <row r="40" spans="1:17">
      <c r="Q40" s="17"/>
    </row>
    <row r="41" spans="1:17">
      <c r="Q41" s="17"/>
    </row>
    <row r="43" spans="1:17" ht="16.149999999999999" customHeight="1"/>
  </sheetData>
  <mergeCells count="2">
    <mergeCell ref="I2:K2"/>
    <mergeCell ref="L2:M2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2"/>
  <dimension ref="A1:J36"/>
  <sheetViews>
    <sheetView workbookViewId="0">
      <selection activeCell="A4" sqref="A4"/>
    </sheetView>
  </sheetViews>
  <sheetFormatPr defaultRowHeight="15"/>
  <cols>
    <col min="1" max="1" width="11.28515625" bestFit="1" customWidth="1"/>
    <col min="3" max="3" width="22.42578125" bestFit="1" customWidth="1"/>
    <col min="4" max="4" width="13" customWidth="1"/>
    <col min="10" max="10" width="31.28515625" bestFit="1" customWidth="1"/>
  </cols>
  <sheetData>
    <row r="1" spans="1:10">
      <c r="A1" t="s">
        <v>55</v>
      </c>
      <c r="D1" t="s">
        <v>2</v>
      </c>
    </row>
    <row r="2" spans="1:10">
      <c r="A2" t="s">
        <v>49</v>
      </c>
      <c r="D2" s="13">
        <v>51.5</v>
      </c>
    </row>
    <row r="4" spans="1:10">
      <c r="C4" t="s">
        <v>33</v>
      </c>
      <c r="D4" s="13">
        <v>7.5</v>
      </c>
    </row>
    <row r="5" spans="1:10">
      <c r="C5" t="s">
        <v>32</v>
      </c>
      <c r="D5" s="13">
        <v>14.99</v>
      </c>
    </row>
    <row r="6" spans="1:10">
      <c r="C6" t="s">
        <v>31</v>
      </c>
      <c r="D6" s="13">
        <v>4.99</v>
      </c>
    </row>
    <row r="7" spans="1:10">
      <c r="C7" t="s">
        <v>30</v>
      </c>
      <c r="D7" s="13">
        <v>8.99</v>
      </c>
      <c r="J7" s="13"/>
    </row>
    <row r="8" spans="1:10">
      <c r="C8" t="s">
        <v>29</v>
      </c>
      <c r="D8" s="13">
        <v>1</v>
      </c>
    </row>
    <row r="9" spans="1:10">
      <c r="C9" t="s">
        <v>28</v>
      </c>
      <c r="D9" s="13">
        <v>5</v>
      </c>
    </row>
    <row r="12" spans="1:10">
      <c r="C12" t="s">
        <v>25</v>
      </c>
    </row>
    <row r="13" spans="1:10">
      <c r="A13" t="s">
        <v>34</v>
      </c>
      <c r="B13">
        <v>2</v>
      </c>
      <c r="C13" s="13">
        <v>56.75</v>
      </c>
      <c r="D13" s="13">
        <v>58.75</v>
      </c>
      <c r="E13" s="13">
        <v>78.75</v>
      </c>
    </row>
    <row r="14" spans="1:10">
      <c r="A14" t="s">
        <v>34</v>
      </c>
      <c r="C14">
        <v>100</v>
      </c>
      <c r="D14">
        <v>200</v>
      </c>
      <c r="E14">
        <v>500</v>
      </c>
    </row>
    <row r="15" spans="1:10">
      <c r="A15" t="s">
        <v>34</v>
      </c>
      <c r="C15">
        <v>200</v>
      </c>
    </row>
    <row r="16" spans="1:10">
      <c r="A16" t="s">
        <v>34</v>
      </c>
      <c r="C16">
        <v>500</v>
      </c>
    </row>
    <row r="18" spans="1:10">
      <c r="A18" t="s">
        <v>6</v>
      </c>
      <c r="B18">
        <v>2</v>
      </c>
      <c r="C18" s="13">
        <v>42.5</v>
      </c>
      <c r="D18" s="13">
        <v>47.5</v>
      </c>
      <c r="E18" s="13">
        <v>52.5</v>
      </c>
    </row>
    <row r="19" spans="1:10">
      <c r="A19" t="s">
        <v>6</v>
      </c>
      <c r="C19">
        <v>100</v>
      </c>
      <c r="D19">
        <v>200</v>
      </c>
      <c r="E19">
        <v>500</v>
      </c>
    </row>
    <row r="20" spans="1:10">
      <c r="A20" t="s">
        <v>6</v>
      </c>
      <c r="C20">
        <v>250</v>
      </c>
    </row>
    <row r="21" spans="1:10">
      <c r="A21" t="s">
        <v>6</v>
      </c>
      <c r="C21">
        <v>500</v>
      </c>
    </row>
    <row r="22" spans="1:10">
      <c r="J22" s="13"/>
    </row>
    <row r="23" spans="1:10">
      <c r="A23" t="s">
        <v>40</v>
      </c>
      <c r="B23">
        <v>2</v>
      </c>
      <c r="C23" s="17">
        <v>54.5</v>
      </c>
      <c r="D23" s="17">
        <v>65.5</v>
      </c>
      <c r="E23" s="17">
        <v>76.5</v>
      </c>
      <c r="F23" s="17"/>
    </row>
    <row r="24" spans="1:10">
      <c r="A24" t="s">
        <v>40</v>
      </c>
      <c r="C24">
        <v>150</v>
      </c>
      <c r="D24">
        <v>350</v>
      </c>
      <c r="E24">
        <v>700</v>
      </c>
      <c r="J24" s="13"/>
    </row>
    <row r="25" spans="1:10">
      <c r="A25" t="s">
        <v>40</v>
      </c>
      <c r="C25">
        <v>350</v>
      </c>
    </row>
    <row r="26" spans="1:10">
      <c r="A26" t="s">
        <v>40</v>
      </c>
      <c r="C26">
        <v>700</v>
      </c>
    </row>
    <row r="27" spans="1:10">
      <c r="J27" s="13"/>
    </row>
    <row r="28" spans="1:10">
      <c r="A28" t="s">
        <v>0</v>
      </c>
      <c r="B28">
        <v>2</v>
      </c>
      <c r="C28">
        <v>45</v>
      </c>
      <c r="D28">
        <v>52.5</v>
      </c>
      <c r="E28">
        <v>70</v>
      </c>
      <c r="J28" s="13"/>
    </row>
    <row r="29" spans="1:10">
      <c r="A29" t="s">
        <v>0</v>
      </c>
      <c r="C29">
        <v>150</v>
      </c>
      <c r="D29">
        <v>250</v>
      </c>
      <c r="E29">
        <v>750</v>
      </c>
    </row>
    <row r="30" spans="1:10">
      <c r="A30" t="s">
        <v>0</v>
      </c>
      <c r="C30">
        <v>250</v>
      </c>
      <c r="J30" s="13"/>
    </row>
    <row r="31" spans="1:10">
      <c r="A31" t="s">
        <v>0</v>
      </c>
      <c r="C31">
        <v>750</v>
      </c>
      <c r="J31" s="13"/>
    </row>
    <row r="33" spans="1:5">
      <c r="A33" t="s">
        <v>1</v>
      </c>
      <c r="B33">
        <v>2</v>
      </c>
      <c r="C33">
        <v>49.95</v>
      </c>
      <c r="D33">
        <v>59.95</v>
      </c>
      <c r="E33">
        <v>69.95</v>
      </c>
    </row>
    <row r="34" spans="1:5">
      <c r="A34" t="s">
        <v>1</v>
      </c>
      <c r="C34">
        <v>100</v>
      </c>
    </row>
    <row r="35" spans="1:5">
      <c r="A35" t="s">
        <v>1</v>
      </c>
      <c r="C35">
        <v>200</v>
      </c>
    </row>
    <row r="36" spans="1:5">
      <c r="A36" t="s">
        <v>1</v>
      </c>
      <c r="C36">
        <v>500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Blad1</vt:lpstr>
      <vt:lpstr>Blad2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Hofstee, Theo</dc:creator>
  <cp:lastModifiedBy>Theo Hofstee</cp:lastModifiedBy>
  <dcterms:created xsi:type="dcterms:W3CDTF">2019-01-03T07:28:07Z</dcterms:created>
  <dcterms:modified xsi:type="dcterms:W3CDTF">2019-01-18T18:19:14Z</dcterms:modified>
</cp:coreProperties>
</file>